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9440" windowHeight="12840"/>
  </bookViews>
  <sheets>
    <sheet name="Apurando lucros" sheetId="4" r:id="rId1"/>
    <sheet name="Rendimento" sheetId="1" r:id="rId2"/>
    <sheet name="Volume" sheetId="2" r:id="rId3"/>
    <sheet name="Calculos" sheetId="3" r:id="rId4"/>
  </sheets>
  <definedNames>
    <definedName name="_xlnm.Print_Area" localSheetId="0">'Apurando lucros'!$B$1:$L$24</definedName>
    <definedName name="_xlnm.Print_Area" localSheetId="1">Rendimento!$B$1:$E$17</definedName>
    <definedName name="_xlnm.Print_Area" localSheetId="2">Volume!$B$1:$E$17</definedName>
  </definedNames>
  <calcPr calcId="125725"/>
</workbook>
</file>

<file path=xl/calcChain.xml><?xml version="1.0" encoding="utf-8"?>
<calcChain xmlns="http://schemas.openxmlformats.org/spreadsheetml/2006/main">
  <c r="B18" i="4"/>
  <c r="B13" i="1"/>
  <c r="C9" i="4"/>
  <c r="K9"/>
  <c r="K7"/>
  <c r="J9"/>
  <c r="J7"/>
  <c r="J8"/>
  <c r="K8" s="1"/>
  <c r="H11"/>
  <c r="C7"/>
  <c r="G11" i="3"/>
  <c r="C7" i="2" s="1"/>
  <c r="C12"/>
  <c r="C11"/>
  <c r="C10"/>
  <c r="C9"/>
  <c r="C7" i="1"/>
  <c r="C12"/>
  <c r="C11"/>
  <c r="C10"/>
  <c r="C9"/>
  <c r="B10" i="3"/>
  <c r="H8"/>
  <c r="B7" i="1"/>
  <c r="G15" i="4" l="1"/>
  <c r="G16"/>
  <c r="C10"/>
  <c r="C11" s="1"/>
  <c r="K11"/>
  <c r="C12" s="1"/>
  <c r="G14" i="3"/>
  <c r="H11"/>
  <c r="E9" i="2"/>
  <c r="E9" i="1"/>
  <c r="C14" i="4" l="1"/>
  <c r="B19" s="1"/>
</calcChain>
</file>

<file path=xl/sharedStrings.xml><?xml version="1.0" encoding="utf-8"?>
<sst xmlns="http://schemas.openxmlformats.org/spreadsheetml/2006/main" count="55" uniqueCount="43">
  <si>
    <t>pás de areia</t>
  </si>
  <si>
    <t>3 carrinhos</t>
  </si>
  <si>
    <t>kg de cimento</t>
  </si>
  <si>
    <t>kg de Liga Original</t>
  </si>
  <si>
    <t>litros de aditivo</t>
  </si>
  <si>
    <t>litros de argamassa</t>
  </si>
  <si>
    <t>metros cúbicos</t>
  </si>
  <si>
    <t>Fórmula básica</t>
  </si>
  <si>
    <t>metros quadrados</t>
  </si>
  <si>
    <t>cm de espessura</t>
  </si>
  <si>
    <t>Multiplicador</t>
  </si>
  <si>
    <t>pás de areia ou</t>
  </si>
  <si>
    <t>Você vai precisar de:</t>
  </si>
  <si>
    <t>Informe a quantidade de argamassa que você tem</t>
  </si>
  <si>
    <t>Informe a espessura da cobertura na parede</t>
  </si>
  <si>
    <t>Informe a espessura que pretende fazer nessa parede</t>
  </si>
  <si>
    <t>m²</t>
  </si>
  <si>
    <t>m² de parede</t>
  </si>
  <si>
    <t>Você conseguirá revestir em torno de</t>
  </si>
  <si>
    <t>Informe quantos m² de parede para revestir</t>
  </si>
  <si>
    <t>Altere somente as células com fundo preto</t>
  </si>
  <si>
    <t>m³</t>
  </si>
  <si>
    <t>Razão</t>
  </si>
  <si>
    <t>Quanto a construtora paga por m² realizado?</t>
  </si>
  <si>
    <t>Lucro bruto diário</t>
  </si>
  <si>
    <t>Tabela de operários envolvidos no processo</t>
  </si>
  <si>
    <t>Meio-oficial</t>
  </si>
  <si>
    <t>Servente</t>
  </si>
  <si>
    <t>Pedreiro</t>
  </si>
  <si>
    <t>Qtde</t>
  </si>
  <si>
    <t>Salário</t>
  </si>
  <si>
    <t>Encargos</t>
  </si>
  <si>
    <t>Folha</t>
  </si>
  <si>
    <t>Total</t>
  </si>
  <si>
    <t>Quantos dias trabalha na semana?</t>
  </si>
  <si>
    <t>Dias de trabalho no mês</t>
  </si>
  <si>
    <t>Rendimento em m² no mês</t>
  </si>
  <si>
    <t>Lucro bruto mensal</t>
  </si>
  <si>
    <t>Remuneração por produtividade da equipe</t>
  </si>
  <si>
    <t>Lucro líquido no período (estimado)</t>
  </si>
  <si>
    <t>Quantos m² pretende fazer por dia?</t>
  </si>
  <si>
    <t>Folha de pagamento</t>
  </si>
  <si>
    <t>Quanto você pagou pela sua BullX JET?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</si>
</sst>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&quot;R$&quot;\ #,##0.00"/>
  </numFmts>
  <fonts count="7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164" fontId="1" fillId="0" borderId="0" xfId="0" applyNumberFormat="1" applyFont="1"/>
    <xf numFmtId="0" fontId="0" fillId="2" borderId="0" xfId="0" applyFill="1"/>
    <xf numFmtId="165" fontId="1" fillId="0" borderId="0" xfId="0" applyNumberFormat="1" applyFont="1"/>
    <xf numFmtId="0" fontId="1" fillId="2" borderId="0" xfId="0" applyFont="1" applyFill="1"/>
    <xf numFmtId="0" fontId="0" fillId="0" borderId="0" xfId="0" applyFill="1"/>
    <xf numFmtId="0" fontId="2" fillId="3" borderId="0" xfId="0" applyFont="1" applyFill="1"/>
    <xf numFmtId="0" fontId="0" fillId="0" borderId="0" xfId="0" applyAlignment="1">
      <alignment horizontal="center"/>
    </xf>
    <xf numFmtId="0" fontId="1" fillId="0" borderId="0" xfId="0" applyFont="1" applyFill="1"/>
    <xf numFmtId="165" fontId="0" fillId="0" borderId="0" xfId="0" applyNumberFormat="1"/>
    <xf numFmtId="0" fontId="3" fillId="3" borderId="0" xfId="0" applyFont="1" applyFill="1"/>
    <xf numFmtId="165" fontId="3" fillId="3" borderId="0" xfId="0" applyNumberFormat="1" applyFont="1" applyFill="1"/>
    <xf numFmtId="3" fontId="0" fillId="0" borderId="0" xfId="0" applyNumberFormat="1"/>
    <xf numFmtId="0" fontId="3" fillId="3" borderId="0" xfId="0" applyFont="1" applyFill="1" applyAlignment="1">
      <alignment horizontal="center"/>
    </xf>
    <xf numFmtId="165" fontId="4" fillId="0" borderId="1" xfId="0" applyNumberFormat="1" applyFont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/>
    <xf numFmtId="0" fontId="2" fillId="3" borderId="0" xfId="0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6" fillId="0" borderId="0" xfId="0" applyFont="1" applyFill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2428875</xdr:colOff>
      <xdr:row>0</xdr:row>
      <xdr:rowOff>352425</xdr:rowOff>
    </xdr:from>
    <xdr:to>
      <xdr:col>8</xdr:col>
      <xdr:colOff>285750</xdr:colOff>
      <xdr:row>0</xdr:row>
      <xdr:rowOff>657225</xdr:rowOff>
    </xdr:to>
    <xdr:sp macro="" textlink="">
      <xdr:nvSpPr>
        <xdr:cNvPr id="3" name="CaixaDeTexto 2"/>
        <xdr:cNvSpPr txBox="1"/>
      </xdr:nvSpPr>
      <xdr:spPr>
        <a:xfrm>
          <a:off x="3038475" y="352425"/>
          <a:ext cx="3695700" cy="3048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400"/>
            <a:t>Cálculo de lucro líquido estimado</a:t>
          </a:r>
        </a:p>
      </xdr:txBody>
    </xdr:sp>
    <xdr:clientData/>
  </xdr:twoCellAnchor>
  <xdr:twoCellAnchor editAs="oneCell">
    <xdr:from>
      <xdr:col>1</xdr:col>
      <xdr:colOff>0</xdr:colOff>
      <xdr:row>0</xdr:row>
      <xdr:rowOff>0</xdr:rowOff>
    </xdr:from>
    <xdr:to>
      <xdr:col>1</xdr:col>
      <xdr:colOff>1979114</xdr:colOff>
      <xdr:row>0</xdr:row>
      <xdr:rowOff>981075</xdr:rowOff>
    </xdr:to>
    <xdr:pic>
      <xdr:nvPicPr>
        <xdr:cNvPr id="4" name="Imagem 3" descr="logotip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0"/>
          <a:ext cx="1979114" cy="981075"/>
        </a:xfrm>
        <a:prstGeom prst="rect">
          <a:avLst/>
        </a:prstGeom>
      </xdr:spPr>
    </xdr:pic>
    <xdr:clientData/>
  </xdr:twoCellAnchor>
  <xdr:twoCellAnchor>
    <xdr:from>
      <xdr:col>1</xdr:col>
      <xdr:colOff>2771775</xdr:colOff>
      <xdr:row>19</xdr:row>
      <xdr:rowOff>76200</xdr:rowOff>
    </xdr:from>
    <xdr:to>
      <xdr:col>8</xdr:col>
      <xdr:colOff>57149</xdr:colOff>
      <xdr:row>23</xdr:row>
      <xdr:rowOff>142875</xdr:rowOff>
    </xdr:to>
    <xdr:sp macro="" textlink="">
      <xdr:nvSpPr>
        <xdr:cNvPr id="5" name="CaixaDeTexto 4"/>
        <xdr:cNvSpPr txBox="1"/>
      </xdr:nvSpPr>
      <xdr:spPr>
        <a:xfrm>
          <a:off x="3381375" y="4543425"/>
          <a:ext cx="3124199" cy="828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400" b="1">
              <a:ln>
                <a:noFill/>
              </a:ln>
            </a:rPr>
            <a:t>Bull</a:t>
          </a:r>
          <a:r>
            <a:rPr lang="pt-BR" sz="1400" b="1">
              <a:ln>
                <a:noFill/>
              </a:ln>
              <a:solidFill>
                <a:srgbClr val="FF0000"/>
              </a:solidFill>
            </a:rPr>
            <a:t>X</a:t>
          </a:r>
          <a:r>
            <a:rPr lang="pt-BR" sz="1400">
              <a:ln>
                <a:noFill/>
              </a:ln>
            </a:rPr>
            <a:t> -</a:t>
          </a:r>
          <a:r>
            <a:rPr lang="pt-BR" sz="1400" baseline="0">
              <a:ln>
                <a:noFill/>
              </a:ln>
            </a:rPr>
            <a:t> Máquinas para Construção Civil</a:t>
          </a:r>
        </a:p>
        <a:p>
          <a:pPr algn="ctr"/>
          <a:r>
            <a:rPr lang="pt-BR" sz="1100" baseline="0">
              <a:ln>
                <a:noFill/>
              </a:ln>
            </a:rPr>
            <a:t>Fittipaldi &amp; Fittipaldi Ltda-ME</a:t>
          </a:r>
        </a:p>
        <a:p>
          <a:pPr algn="ctr"/>
          <a:r>
            <a:rPr lang="pt-BR" sz="1100" baseline="0">
              <a:ln>
                <a:noFill/>
              </a:ln>
            </a:rPr>
            <a:t>Rua Estoril, 310 - Londrina-PR</a:t>
          </a:r>
        </a:p>
        <a:p>
          <a:pPr algn="ctr"/>
          <a:r>
            <a:rPr lang="pt-BR" sz="1100" b="1" baseline="0">
              <a:ln>
                <a:noFill/>
              </a:ln>
            </a:rPr>
            <a:t>(43) 3328-8840 </a:t>
          </a:r>
          <a:r>
            <a:rPr lang="pt-BR" sz="1100" baseline="0">
              <a:ln>
                <a:noFill/>
              </a:ln>
            </a:rPr>
            <a:t>- vendas@bullx.com.br</a:t>
          </a:r>
          <a:endParaRPr lang="pt-BR" sz="1100">
            <a:ln>
              <a:noFill/>
            </a:ln>
          </a:endParaRPr>
        </a:p>
      </xdr:txBody>
    </xdr:sp>
    <xdr:clientData/>
  </xdr:twoCellAnchor>
  <xdr:twoCellAnchor>
    <xdr:from>
      <xdr:col>3</xdr:col>
      <xdr:colOff>57150</xdr:colOff>
      <xdr:row>11</xdr:row>
      <xdr:rowOff>0</xdr:rowOff>
    </xdr:from>
    <xdr:to>
      <xdr:col>10</xdr:col>
      <xdr:colOff>409575</xdr:colOff>
      <xdr:row>11</xdr:row>
      <xdr:rowOff>114300</xdr:rowOff>
    </xdr:to>
    <xdr:cxnSp macro="">
      <xdr:nvCxnSpPr>
        <xdr:cNvPr id="7" name="Conector angulado 6"/>
        <xdr:cNvCxnSpPr/>
      </xdr:nvCxnSpPr>
      <xdr:spPr>
        <a:xfrm rot="10800000" flipV="1">
          <a:off x="4591050" y="2943225"/>
          <a:ext cx="3752850" cy="114300"/>
        </a:xfrm>
        <a:prstGeom prst="bentConnector3">
          <a:avLst>
            <a:gd name="adj1" fmla="val -254"/>
          </a:avLst>
        </a:prstGeom>
        <a:ln>
          <a:tailEnd type="arrow"/>
        </a:ln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2</xdr:col>
      <xdr:colOff>285750</xdr:colOff>
      <xdr:row>2</xdr:row>
      <xdr:rowOff>19050</xdr:rowOff>
    </xdr:from>
    <xdr:to>
      <xdr:col>2</xdr:col>
      <xdr:colOff>495300</xdr:colOff>
      <xdr:row>3</xdr:row>
      <xdr:rowOff>171450</xdr:rowOff>
    </xdr:to>
    <xdr:sp macro="" textlink="">
      <xdr:nvSpPr>
        <xdr:cNvPr id="9" name="Seta para baixo 8"/>
        <xdr:cNvSpPr/>
      </xdr:nvSpPr>
      <xdr:spPr>
        <a:xfrm>
          <a:off x="4038600" y="1238250"/>
          <a:ext cx="209550" cy="352425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7</xdr:col>
      <xdr:colOff>523875</xdr:colOff>
      <xdr:row>2</xdr:row>
      <xdr:rowOff>19050</xdr:rowOff>
    </xdr:from>
    <xdr:to>
      <xdr:col>8</xdr:col>
      <xdr:colOff>123825</xdr:colOff>
      <xdr:row>3</xdr:row>
      <xdr:rowOff>171450</xdr:rowOff>
    </xdr:to>
    <xdr:sp macro="" textlink="">
      <xdr:nvSpPr>
        <xdr:cNvPr id="10" name="Seta para baixo 9"/>
        <xdr:cNvSpPr/>
      </xdr:nvSpPr>
      <xdr:spPr>
        <a:xfrm>
          <a:off x="6362700" y="1238250"/>
          <a:ext cx="209550" cy="352425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1979114</xdr:colOff>
      <xdr:row>0</xdr:row>
      <xdr:rowOff>981075</xdr:rowOff>
    </xdr:to>
    <xdr:pic>
      <xdr:nvPicPr>
        <xdr:cNvPr id="2" name="Imagem 1" descr="logotip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0"/>
          <a:ext cx="1979114" cy="981075"/>
        </a:xfrm>
        <a:prstGeom prst="rect">
          <a:avLst/>
        </a:prstGeom>
      </xdr:spPr>
    </xdr:pic>
    <xdr:clientData/>
  </xdr:twoCellAnchor>
  <xdr:twoCellAnchor>
    <xdr:from>
      <xdr:col>1</xdr:col>
      <xdr:colOff>2428876</xdr:colOff>
      <xdr:row>0</xdr:row>
      <xdr:rowOff>295275</xdr:rowOff>
    </xdr:from>
    <xdr:to>
      <xdr:col>4</xdr:col>
      <xdr:colOff>790575</xdr:colOff>
      <xdr:row>0</xdr:row>
      <xdr:rowOff>904875</xdr:rowOff>
    </xdr:to>
    <xdr:sp macro="" textlink="">
      <xdr:nvSpPr>
        <xdr:cNvPr id="3" name="CaixaDeTexto 2"/>
        <xdr:cNvSpPr txBox="1"/>
      </xdr:nvSpPr>
      <xdr:spPr>
        <a:xfrm>
          <a:off x="3038476" y="295275"/>
          <a:ext cx="3552824" cy="609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400"/>
            <a:t>Cálculo de cobertura e material para reboco</a:t>
          </a:r>
        </a:p>
      </xdr:txBody>
    </xdr:sp>
    <xdr:clientData/>
  </xdr:twoCellAnchor>
  <xdr:twoCellAnchor>
    <xdr:from>
      <xdr:col>1</xdr:col>
      <xdr:colOff>1323976</xdr:colOff>
      <xdr:row>15</xdr:row>
      <xdr:rowOff>19050</xdr:rowOff>
    </xdr:from>
    <xdr:to>
      <xdr:col>3</xdr:col>
      <xdr:colOff>276225</xdr:colOff>
      <xdr:row>19</xdr:row>
      <xdr:rowOff>47625</xdr:rowOff>
    </xdr:to>
    <xdr:sp macro="" textlink="">
      <xdr:nvSpPr>
        <xdr:cNvPr id="5" name="CaixaDeTexto 4"/>
        <xdr:cNvSpPr txBox="1"/>
      </xdr:nvSpPr>
      <xdr:spPr>
        <a:xfrm>
          <a:off x="1933576" y="3790950"/>
          <a:ext cx="3124199" cy="828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400" b="1">
              <a:ln>
                <a:noFill/>
              </a:ln>
            </a:rPr>
            <a:t>Bull</a:t>
          </a:r>
          <a:r>
            <a:rPr lang="pt-BR" sz="1400" b="1">
              <a:ln>
                <a:noFill/>
              </a:ln>
              <a:solidFill>
                <a:srgbClr val="FF0000"/>
              </a:solidFill>
            </a:rPr>
            <a:t>X</a:t>
          </a:r>
          <a:r>
            <a:rPr lang="pt-BR" sz="1400">
              <a:ln>
                <a:noFill/>
              </a:ln>
            </a:rPr>
            <a:t> -</a:t>
          </a:r>
          <a:r>
            <a:rPr lang="pt-BR" sz="1400" baseline="0">
              <a:ln>
                <a:noFill/>
              </a:ln>
            </a:rPr>
            <a:t> Máquinas para Construção Civil</a:t>
          </a:r>
        </a:p>
        <a:p>
          <a:pPr algn="ctr"/>
          <a:r>
            <a:rPr lang="pt-BR" sz="1100" baseline="0">
              <a:ln>
                <a:noFill/>
              </a:ln>
            </a:rPr>
            <a:t>Fittipaldi &amp; Fittipaldi Ltda-ME</a:t>
          </a:r>
        </a:p>
        <a:p>
          <a:pPr algn="ctr"/>
          <a:r>
            <a:rPr lang="pt-BR" sz="1100" baseline="0">
              <a:ln>
                <a:noFill/>
              </a:ln>
            </a:rPr>
            <a:t>Rua Estoril, 310 - Londrina-PR</a:t>
          </a:r>
        </a:p>
        <a:p>
          <a:pPr algn="ctr"/>
          <a:r>
            <a:rPr lang="pt-BR" sz="1100" b="1" baseline="0">
              <a:ln>
                <a:noFill/>
              </a:ln>
            </a:rPr>
            <a:t>(43) 3328-8840 </a:t>
          </a:r>
          <a:r>
            <a:rPr lang="pt-BR" sz="1100" baseline="0">
              <a:ln>
                <a:noFill/>
              </a:ln>
            </a:rPr>
            <a:t>- vendas@bullx.com.br</a:t>
          </a:r>
          <a:endParaRPr lang="pt-BR" sz="1100">
            <a:ln>
              <a:noFill/>
            </a:ln>
          </a:endParaRPr>
        </a:p>
      </xdr:txBody>
    </xdr:sp>
    <xdr:clientData/>
  </xdr:twoCellAnchor>
  <xdr:twoCellAnchor>
    <xdr:from>
      <xdr:col>2</xdr:col>
      <xdr:colOff>295275</xdr:colOff>
      <xdr:row>2</xdr:row>
      <xdr:rowOff>19050</xdr:rowOff>
    </xdr:from>
    <xdr:to>
      <xdr:col>2</xdr:col>
      <xdr:colOff>504825</xdr:colOff>
      <xdr:row>3</xdr:row>
      <xdr:rowOff>180975</xdr:rowOff>
    </xdr:to>
    <xdr:sp macro="" textlink="">
      <xdr:nvSpPr>
        <xdr:cNvPr id="6" name="Seta para baixo 5"/>
        <xdr:cNvSpPr/>
      </xdr:nvSpPr>
      <xdr:spPr>
        <a:xfrm>
          <a:off x="4305300" y="1238250"/>
          <a:ext cx="209550" cy="352425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1</xdr:col>
      <xdr:colOff>1979114</xdr:colOff>
      <xdr:row>0</xdr:row>
      <xdr:rowOff>981075</xdr:rowOff>
    </xdr:to>
    <xdr:pic>
      <xdr:nvPicPr>
        <xdr:cNvPr id="2" name="Imagem 1" descr="logotipo.pn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609600" y="0"/>
          <a:ext cx="1979114" cy="981075"/>
        </a:xfrm>
        <a:prstGeom prst="rect">
          <a:avLst/>
        </a:prstGeom>
      </xdr:spPr>
    </xdr:pic>
    <xdr:clientData/>
  </xdr:twoCellAnchor>
  <xdr:twoCellAnchor>
    <xdr:from>
      <xdr:col>1</xdr:col>
      <xdr:colOff>2371725</xdr:colOff>
      <xdr:row>0</xdr:row>
      <xdr:rowOff>257175</xdr:rowOff>
    </xdr:from>
    <xdr:to>
      <xdr:col>4</xdr:col>
      <xdr:colOff>866775</xdr:colOff>
      <xdr:row>0</xdr:row>
      <xdr:rowOff>866775</xdr:rowOff>
    </xdr:to>
    <xdr:sp macro="" textlink="">
      <xdr:nvSpPr>
        <xdr:cNvPr id="3" name="CaixaDeTexto 2"/>
        <xdr:cNvSpPr txBox="1"/>
      </xdr:nvSpPr>
      <xdr:spPr>
        <a:xfrm>
          <a:off x="2981325" y="257175"/>
          <a:ext cx="3352800" cy="6096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400"/>
            <a:t>Cálculo de quantidade</a:t>
          </a:r>
        </a:p>
        <a:p>
          <a:pPr algn="ctr"/>
          <a:r>
            <a:rPr lang="pt-BR" sz="1400"/>
            <a:t>Apresenta cobertura ideal</a:t>
          </a:r>
        </a:p>
      </xdr:txBody>
    </xdr:sp>
    <xdr:clientData/>
  </xdr:twoCellAnchor>
  <xdr:twoCellAnchor>
    <xdr:from>
      <xdr:col>1</xdr:col>
      <xdr:colOff>1076325</xdr:colOff>
      <xdr:row>12</xdr:row>
      <xdr:rowOff>9525</xdr:rowOff>
    </xdr:from>
    <xdr:to>
      <xdr:col>3</xdr:col>
      <xdr:colOff>361949</xdr:colOff>
      <xdr:row>16</xdr:row>
      <xdr:rowOff>38100</xdr:rowOff>
    </xdr:to>
    <xdr:sp macro="" textlink="">
      <xdr:nvSpPr>
        <xdr:cNvPr id="4" name="CaixaDeTexto 3"/>
        <xdr:cNvSpPr txBox="1"/>
      </xdr:nvSpPr>
      <xdr:spPr>
        <a:xfrm>
          <a:off x="1685925" y="3038475"/>
          <a:ext cx="3124199" cy="828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algn="ctr"/>
          <a:r>
            <a:rPr lang="pt-BR" sz="1400" b="1">
              <a:ln>
                <a:noFill/>
              </a:ln>
            </a:rPr>
            <a:t>Bull</a:t>
          </a:r>
          <a:r>
            <a:rPr lang="pt-BR" sz="1400" b="1">
              <a:ln>
                <a:noFill/>
              </a:ln>
              <a:solidFill>
                <a:srgbClr val="FF0000"/>
              </a:solidFill>
            </a:rPr>
            <a:t>X</a:t>
          </a:r>
          <a:r>
            <a:rPr lang="pt-BR" sz="1400">
              <a:ln>
                <a:noFill/>
              </a:ln>
            </a:rPr>
            <a:t> -</a:t>
          </a:r>
          <a:r>
            <a:rPr lang="pt-BR" sz="1400" baseline="0">
              <a:ln>
                <a:noFill/>
              </a:ln>
            </a:rPr>
            <a:t> Máquinas para Construção Civil</a:t>
          </a:r>
        </a:p>
        <a:p>
          <a:pPr algn="ctr"/>
          <a:r>
            <a:rPr lang="pt-BR" sz="1100" baseline="0">
              <a:ln>
                <a:noFill/>
              </a:ln>
            </a:rPr>
            <a:t>Fittipaldi &amp; Fittipaldi Ltda-ME</a:t>
          </a:r>
        </a:p>
        <a:p>
          <a:pPr algn="ctr"/>
          <a:r>
            <a:rPr lang="pt-BR" sz="1100" baseline="0">
              <a:ln>
                <a:noFill/>
              </a:ln>
            </a:rPr>
            <a:t>Rua Estoril, 310 - Londrina-PR</a:t>
          </a:r>
        </a:p>
        <a:p>
          <a:pPr algn="ctr"/>
          <a:r>
            <a:rPr lang="pt-BR" sz="1100" b="1" baseline="0">
              <a:ln>
                <a:noFill/>
              </a:ln>
            </a:rPr>
            <a:t>(43) 3328-8840 </a:t>
          </a:r>
          <a:r>
            <a:rPr lang="pt-BR" sz="1100" baseline="0">
              <a:ln>
                <a:noFill/>
              </a:ln>
            </a:rPr>
            <a:t>- vendas@bullx.com.br</a:t>
          </a:r>
          <a:endParaRPr lang="pt-BR" sz="1100">
            <a:ln>
              <a:noFill/>
            </a:ln>
          </a:endParaRPr>
        </a:p>
      </xdr:txBody>
    </xdr:sp>
    <xdr:clientData/>
  </xdr:twoCellAnchor>
  <xdr:twoCellAnchor>
    <xdr:from>
      <xdr:col>2</xdr:col>
      <xdr:colOff>209550</xdr:colOff>
      <xdr:row>2</xdr:row>
      <xdr:rowOff>19050</xdr:rowOff>
    </xdr:from>
    <xdr:to>
      <xdr:col>2</xdr:col>
      <xdr:colOff>419100</xdr:colOff>
      <xdr:row>3</xdr:row>
      <xdr:rowOff>171450</xdr:rowOff>
    </xdr:to>
    <xdr:sp macro="" textlink="">
      <xdr:nvSpPr>
        <xdr:cNvPr id="6" name="Seta para baixo 5"/>
        <xdr:cNvSpPr/>
      </xdr:nvSpPr>
      <xdr:spPr>
        <a:xfrm>
          <a:off x="4048125" y="1247775"/>
          <a:ext cx="209550" cy="352425"/>
        </a:xfrm>
        <a:prstGeom prst="downArrow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19"/>
  <sheetViews>
    <sheetView tabSelected="1" workbookViewId="0">
      <selection activeCell="M7" sqref="M7"/>
    </sheetView>
  </sheetViews>
  <sheetFormatPr defaultRowHeight="15"/>
  <cols>
    <col min="2" max="2" width="47.140625" customWidth="1"/>
    <col min="3" max="3" width="11.7109375" bestFit="1" customWidth="1"/>
    <col min="4" max="5" width="2.5703125" customWidth="1"/>
    <col min="6" max="6" width="2.7109375" customWidth="1"/>
    <col min="7" max="7" width="11.7109375" customWidth="1"/>
    <col min="9" max="9" width="11.5703125" customWidth="1"/>
    <col min="10" max="10" width="10.7109375" bestFit="1" customWidth="1"/>
    <col min="11" max="11" width="11.7109375" bestFit="1" customWidth="1"/>
  </cols>
  <sheetData>
    <row r="1" spans="2:12" ht="80.25" customHeight="1"/>
    <row r="2" spans="2:12" ht="15.75">
      <c r="B2" s="18" t="s">
        <v>20</v>
      </c>
      <c r="C2" s="18"/>
      <c r="D2" s="18"/>
      <c r="E2" s="18"/>
      <c r="F2" s="18"/>
      <c r="G2" s="18"/>
      <c r="H2" s="18"/>
      <c r="I2" s="18"/>
      <c r="J2" s="18"/>
      <c r="K2" s="18"/>
      <c r="L2" s="17"/>
    </row>
    <row r="3" spans="2:12" ht="15.75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</row>
    <row r="5" spans="2:12">
      <c r="B5" t="s">
        <v>40</v>
      </c>
      <c r="C5" s="11">
        <v>250</v>
      </c>
      <c r="E5" s="3"/>
      <c r="F5" s="3"/>
      <c r="G5" s="19" t="s">
        <v>25</v>
      </c>
      <c r="H5" s="19"/>
      <c r="I5" s="19"/>
      <c r="J5" s="19"/>
      <c r="K5" s="19"/>
    </row>
    <row r="6" spans="2:12">
      <c r="B6" t="s">
        <v>23</v>
      </c>
      <c r="C6" s="12">
        <v>10</v>
      </c>
      <c r="E6" s="3"/>
      <c r="H6" s="8" t="s">
        <v>29</v>
      </c>
      <c r="I6" s="8" t="s">
        <v>30</v>
      </c>
      <c r="J6" s="8" t="s">
        <v>31</v>
      </c>
      <c r="K6" s="8" t="s">
        <v>32</v>
      </c>
    </row>
    <row r="7" spans="2:12">
      <c r="B7" t="s">
        <v>24</v>
      </c>
      <c r="C7" s="10">
        <f>C5*C6</f>
        <v>2500</v>
      </c>
      <c r="E7" s="3"/>
      <c r="G7" t="s">
        <v>28</v>
      </c>
      <c r="H7" s="14">
        <v>1</v>
      </c>
      <c r="I7" s="12">
        <v>2000</v>
      </c>
      <c r="J7" s="10">
        <f>I7*100%</f>
        <v>2000</v>
      </c>
      <c r="K7" s="10">
        <f>(J7+I7)*H7</f>
        <v>4000</v>
      </c>
    </row>
    <row r="8" spans="2:12">
      <c r="B8" t="s">
        <v>34</v>
      </c>
      <c r="C8" s="11">
        <v>6</v>
      </c>
      <c r="E8" s="3"/>
      <c r="G8" t="s">
        <v>26</v>
      </c>
      <c r="H8" s="14">
        <v>2</v>
      </c>
      <c r="I8" s="12">
        <v>1500</v>
      </c>
      <c r="J8" s="10">
        <f>I8*100%</f>
        <v>1500</v>
      </c>
      <c r="K8" s="10">
        <f>(J8+I8)*H8</f>
        <v>6000</v>
      </c>
    </row>
    <row r="9" spans="2:12">
      <c r="B9" t="s">
        <v>35</v>
      </c>
      <c r="C9">
        <f>C8*4</f>
        <v>24</v>
      </c>
      <c r="E9" s="3"/>
      <c r="G9" t="s">
        <v>27</v>
      </c>
      <c r="H9" s="14">
        <v>2</v>
      </c>
      <c r="I9" s="12">
        <v>1000</v>
      </c>
      <c r="J9" s="10">
        <f>I9*100%</f>
        <v>1000</v>
      </c>
      <c r="K9" s="10">
        <f>(J9+I9)*H9</f>
        <v>4000</v>
      </c>
    </row>
    <row r="10" spans="2:12">
      <c r="B10" t="s">
        <v>36</v>
      </c>
      <c r="C10" s="13">
        <f>C9*C5</f>
        <v>6000</v>
      </c>
      <c r="E10" s="3"/>
      <c r="H10" s="8"/>
    </row>
    <row r="11" spans="2:12">
      <c r="B11" t="s">
        <v>37</v>
      </c>
      <c r="C11" s="10">
        <f>C10*C6</f>
        <v>60000</v>
      </c>
      <c r="E11" s="3"/>
      <c r="G11" t="s">
        <v>33</v>
      </c>
      <c r="H11" s="8">
        <f>SUM(H7:H9)</f>
        <v>5</v>
      </c>
      <c r="K11" s="15">
        <f>SUM(K7:K9)</f>
        <v>14000</v>
      </c>
    </row>
    <row r="12" spans="2:12">
      <c r="B12" t="s">
        <v>41</v>
      </c>
      <c r="C12" s="10">
        <f>K11</f>
        <v>14000</v>
      </c>
      <c r="E12" s="3"/>
    </row>
    <row r="13" spans="2:12">
      <c r="B13" t="s">
        <v>38</v>
      </c>
      <c r="C13" s="12">
        <v>2</v>
      </c>
      <c r="E13" s="3"/>
    </row>
    <row r="14" spans="2:12">
      <c r="B14" t="s">
        <v>39</v>
      </c>
      <c r="C14" s="10">
        <f>C11-C12-(C13*C9*C5)</f>
        <v>34000</v>
      </c>
      <c r="E14" s="3"/>
    </row>
    <row r="15" spans="2:12">
      <c r="E15" s="3"/>
      <c r="G15" t="str">
        <f>IF(C13&gt;0,"sua equipe terá uma remuneração extra de R$ "&amp; TEXT((C13*C5*C9),"###.##0,00"),"")</f>
        <v>sua equipe terá uma remuneração extra de R$ 12.000,00</v>
      </c>
    </row>
    <row r="16" spans="2:12">
      <c r="B16" t="s">
        <v>42</v>
      </c>
      <c r="C16" s="12">
        <v>27600</v>
      </c>
      <c r="E16" s="3"/>
      <c r="G16" t="str">
        <f>IF(C13&gt;0,"o que dará R$ "&amp;TEXT((C13*C5*C9)/H11,"###.##0,00")&amp;"  a mais para cada um","")</f>
        <v>o que dará R$ 2.400,00  a mais para cada um</v>
      </c>
    </row>
    <row r="17" spans="2:12">
      <c r="E17" s="6"/>
    </row>
    <row r="18" spans="2:12">
      <c r="B18" s="20" t="str">
        <f>"Sua BullX JET estará paga em aproximadamente "&amp; ROUNDUP(((C16/C14)*30),0)            &amp;" dias"</f>
        <v>Sua BullX JET estará paga em aproximadamente 25 dias</v>
      </c>
      <c r="C18" s="20"/>
      <c r="D18" s="20"/>
      <c r="E18" s="20"/>
      <c r="F18" s="20"/>
      <c r="G18" s="20"/>
      <c r="H18" s="20"/>
      <c r="I18" s="20"/>
      <c r="J18" s="20"/>
      <c r="K18" s="20"/>
      <c r="L18" s="20"/>
    </row>
    <row r="19" spans="2:12">
      <c r="B19" s="20" t="str">
        <f>IF(((C16/C14)*30)&lt;30,"ou seja, estará paga em menos de 1 mês","")&amp; " considerando uma média de "&amp;C5&amp;" m²/dia de produção"</f>
        <v>ou seja, estará paga em menos de 1 mês considerando uma média de 250 m²/dia de produção</v>
      </c>
      <c r="C19" s="20"/>
      <c r="D19" s="20"/>
      <c r="E19" s="20"/>
      <c r="F19" s="20"/>
      <c r="G19" s="20"/>
      <c r="H19" s="20"/>
      <c r="I19" s="20"/>
      <c r="J19" s="20"/>
      <c r="K19" s="20"/>
      <c r="L19" s="20"/>
    </row>
  </sheetData>
  <sheetProtection password="D19D" sheet="1" objects="1" scenarios="1"/>
  <protectedRanges>
    <protectedRange sqref="C5:C6 C8 C13 C16 H7:I9" name="Intervalo1"/>
  </protectedRanges>
  <mergeCells count="4">
    <mergeCell ref="G5:K5"/>
    <mergeCell ref="B19:L19"/>
    <mergeCell ref="B2:K2"/>
    <mergeCell ref="B18:L18"/>
  </mergeCells>
  <pageMargins left="0.511811024" right="0.511811024" top="0.78740157499999996" bottom="0.78740157499999996" header="0.31496062000000002" footer="0.31496062000000002"/>
  <pageSetup paperSize="9" orientation="landscape" horizontalDpi="300" verticalDpi="3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B1:I34"/>
  <sheetViews>
    <sheetView workbookViewId="0">
      <selection activeCell="E17" sqref="E17"/>
    </sheetView>
  </sheetViews>
  <sheetFormatPr defaultRowHeight="15"/>
  <cols>
    <col min="2" max="2" width="51" customWidth="1"/>
    <col min="3" max="3" width="11.5703125" customWidth="1"/>
    <col min="4" max="4" width="15.28515625" customWidth="1"/>
    <col min="5" max="5" width="15" customWidth="1"/>
    <col min="7" max="7" width="10.5703125" customWidth="1"/>
    <col min="8" max="8" width="18.140625" bestFit="1" customWidth="1"/>
  </cols>
  <sheetData>
    <row r="1" spans="2:9" ht="80.25" customHeight="1"/>
    <row r="2" spans="2:9" ht="15.75">
      <c r="B2" s="18" t="s">
        <v>20</v>
      </c>
      <c r="C2" s="18"/>
      <c r="D2" s="18"/>
      <c r="E2" s="18"/>
    </row>
    <row r="4" spans="2:9" ht="15.75">
      <c r="B4" s="9"/>
      <c r="C4" s="6"/>
      <c r="D4" s="6"/>
      <c r="E4" s="6"/>
      <c r="F4" s="6"/>
      <c r="G4" s="6"/>
    </row>
    <row r="5" spans="2:9" ht="15.75">
      <c r="B5" s="1" t="s">
        <v>19</v>
      </c>
      <c r="C5" s="22">
        <v>1000</v>
      </c>
      <c r="D5" s="1" t="s">
        <v>16</v>
      </c>
      <c r="E5" s="1"/>
      <c r="F5" s="1"/>
      <c r="G5" s="1"/>
      <c r="H5" s="1"/>
      <c r="I5" s="1"/>
    </row>
    <row r="6" spans="2:9" ht="15.75">
      <c r="B6" s="1" t="s">
        <v>15</v>
      </c>
      <c r="C6" s="7">
        <v>1.5</v>
      </c>
      <c r="D6" s="1"/>
      <c r="E6" s="1"/>
      <c r="F6" s="1"/>
      <c r="G6" s="1"/>
      <c r="H6" s="1"/>
      <c r="I6" s="1"/>
    </row>
    <row r="7" spans="2:9" ht="15.75">
      <c r="B7" s="1" t="str">
        <f>"O volume necessário para revestir "&amp;C5&amp;" "&amp;D5&amp;" será de"</f>
        <v>O volume necessário para revestir 1000 m² será de</v>
      </c>
      <c r="C7" s="1">
        <f>ROUNDUP((C5*C6*Calculos!H8)/1000,1)</f>
        <v>20</v>
      </c>
      <c r="D7" s="1" t="s">
        <v>21</v>
      </c>
      <c r="E7" s="1"/>
      <c r="F7" s="1"/>
      <c r="G7" s="1"/>
      <c r="H7" s="1"/>
      <c r="I7" s="1"/>
    </row>
    <row r="8" spans="2:9" ht="12.75" customHeight="1">
      <c r="B8" s="1"/>
      <c r="C8" s="1"/>
      <c r="D8" s="1"/>
      <c r="E8" s="1"/>
      <c r="F8" s="1"/>
      <c r="G8" s="1"/>
      <c r="H8" s="1"/>
      <c r="I8" s="1"/>
    </row>
    <row r="9" spans="2:9" ht="15.75">
      <c r="B9" s="5" t="s">
        <v>12</v>
      </c>
      <c r="C9" s="2">
        <f>(Calculos!$B$3*(C5*C6*Calculos!H8))/Calculos!$B$9</f>
        <v>2400</v>
      </c>
      <c r="D9" s="1" t="s">
        <v>11</v>
      </c>
      <c r="E9" s="1" t="str">
        <f>"+/-"&amp;ROUNDDOWN((C9/12),1) &amp;" carrinhos"</f>
        <v>+/-200 carrinhos</v>
      </c>
      <c r="F9" s="1"/>
      <c r="G9" s="1"/>
      <c r="H9" s="1"/>
      <c r="I9" s="1"/>
    </row>
    <row r="10" spans="2:9" ht="15.75">
      <c r="B10" s="1"/>
      <c r="C10" s="2">
        <f>ROUNDUP((Calculos!$B$4*(C5*C6*Calculos!H8))/Calculos!$B$9,1)</f>
        <v>1666.6999999999998</v>
      </c>
      <c r="D10" s="1" t="s">
        <v>2</v>
      </c>
      <c r="E10" s="1"/>
      <c r="F10" s="1"/>
      <c r="G10" s="1"/>
      <c r="H10" s="1"/>
      <c r="I10" s="1"/>
    </row>
    <row r="11" spans="2:9" ht="15.75">
      <c r="B11" s="1"/>
      <c r="C11" s="2">
        <f>ROUNDUP((Calculos!$B$5*(C5*C6*Calculos!H8))/Calculos!$B$9,1)</f>
        <v>2000</v>
      </c>
      <c r="D11" s="1" t="s">
        <v>3</v>
      </c>
      <c r="E11" s="1"/>
      <c r="F11" s="1"/>
      <c r="G11" s="1"/>
      <c r="H11" s="1"/>
      <c r="I11" s="1"/>
    </row>
    <row r="12" spans="2:9" ht="15.75">
      <c r="B12" s="1"/>
      <c r="C12" s="2">
        <f>ROUNDUP((Calculos!$B$6*(C5*C6*Calculos!H8))/Calculos!$B$9,1)</f>
        <v>26.700000000000003</v>
      </c>
      <c r="D12" s="1" t="s">
        <v>4</v>
      </c>
      <c r="E12" s="1"/>
      <c r="F12" s="1"/>
      <c r="G12" s="1"/>
      <c r="H12" s="1"/>
      <c r="I12" s="1"/>
    </row>
    <row r="13" spans="2:9" ht="22.5" customHeight="1">
      <c r="B13" s="21" t="str">
        <f>"De acordo com as informações digitadas na aba 'Apurando Lucros' você levará aproximadamente "&amp;(C5/'Apurando lucros'!C5)&amp;" dias para realizar os "&amp;C5&amp;" "&amp;D5&amp;" de parede"</f>
        <v>De acordo com as informações digitadas na aba 'Apurando Lucros' você levará aproximadamente 4 dias para realizar os 1000 m² de parede</v>
      </c>
      <c r="C13" s="21"/>
      <c r="D13" s="21"/>
      <c r="E13" s="21"/>
      <c r="F13" s="1"/>
      <c r="G13" s="1"/>
      <c r="H13" s="1"/>
      <c r="I13" s="1"/>
    </row>
    <row r="14" spans="2:9" ht="15.75">
      <c r="B14" s="21"/>
      <c r="C14" s="21"/>
      <c r="D14" s="21"/>
      <c r="E14" s="21"/>
      <c r="F14" s="1"/>
      <c r="G14" s="1"/>
      <c r="H14" s="1"/>
      <c r="I14" s="1"/>
    </row>
    <row r="15" spans="2:9" ht="15.75">
      <c r="B15" s="1"/>
      <c r="C15" s="1"/>
      <c r="D15" s="1"/>
      <c r="E15" s="1"/>
      <c r="F15" s="1"/>
      <c r="G15" s="1"/>
      <c r="H15" s="1"/>
      <c r="I15" s="1"/>
    </row>
    <row r="16" spans="2:9" ht="15.75">
      <c r="B16" s="1"/>
      <c r="C16" s="4"/>
      <c r="D16" s="1"/>
      <c r="E16" s="1"/>
      <c r="F16" s="1"/>
      <c r="G16" s="1"/>
      <c r="H16" s="1"/>
      <c r="I16" s="1"/>
    </row>
    <row r="17" spans="2:9" ht="15.75">
      <c r="B17" s="1"/>
      <c r="C17" s="4"/>
      <c r="D17" s="1"/>
      <c r="E17" s="1"/>
      <c r="F17" s="1"/>
      <c r="G17" s="1"/>
      <c r="H17" s="1"/>
      <c r="I17" s="1"/>
    </row>
    <row r="18" spans="2:9" ht="15.75">
      <c r="B18" s="1"/>
      <c r="C18" s="1"/>
      <c r="D18" s="1"/>
      <c r="E18" s="1"/>
      <c r="F18" s="1"/>
      <c r="G18" s="1"/>
      <c r="H18" s="1"/>
      <c r="I18" s="1"/>
    </row>
    <row r="19" spans="2:9" ht="15.75">
      <c r="B19" s="1"/>
      <c r="C19" s="4"/>
      <c r="D19" s="1"/>
      <c r="E19" s="1"/>
      <c r="F19" s="1"/>
      <c r="G19" s="1"/>
      <c r="H19" s="1"/>
      <c r="I19" s="1"/>
    </row>
    <row r="20" spans="2:9" ht="15.75">
      <c r="B20" s="1"/>
      <c r="C20" s="4"/>
      <c r="D20" s="1"/>
      <c r="E20" s="1"/>
      <c r="F20" s="1"/>
      <c r="G20" s="1"/>
      <c r="H20" s="1"/>
      <c r="I20" s="1"/>
    </row>
    <row r="21" spans="2:9" ht="15.75">
      <c r="B21" s="1"/>
      <c r="C21" s="4"/>
      <c r="D21" s="1"/>
      <c r="E21" s="1"/>
      <c r="F21" s="1"/>
      <c r="G21" s="1"/>
      <c r="H21" s="1"/>
      <c r="I21" s="1"/>
    </row>
    <row r="22" spans="2:9" ht="15.75">
      <c r="B22" s="1"/>
      <c r="C22" s="4"/>
      <c r="D22" s="1"/>
      <c r="E22" s="1"/>
      <c r="F22" s="1"/>
      <c r="G22" s="1"/>
      <c r="H22" s="1"/>
      <c r="I22" s="1"/>
    </row>
    <row r="23" spans="2:9" ht="15.75">
      <c r="B23" s="1"/>
      <c r="C23" s="1"/>
      <c r="D23" s="1"/>
      <c r="E23" s="1"/>
      <c r="F23" s="1"/>
      <c r="G23" s="1"/>
      <c r="H23" s="1"/>
      <c r="I23" s="1"/>
    </row>
    <row r="24" spans="2:9" ht="15.75">
      <c r="B24" s="1"/>
      <c r="C24" s="1"/>
      <c r="D24" s="1"/>
      <c r="E24" s="1"/>
      <c r="F24" s="1"/>
      <c r="G24" s="1"/>
      <c r="H24" s="1"/>
      <c r="I24" s="1"/>
    </row>
    <row r="25" spans="2:9" ht="15.75">
      <c r="B25" s="1"/>
      <c r="C25" s="1"/>
      <c r="D25" s="1"/>
      <c r="E25" s="1"/>
      <c r="F25" s="1"/>
      <c r="G25" s="1"/>
      <c r="H25" s="1"/>
      <c r="I25" s="1"/>
    </row>
    <row r="26" spans="2:9" ht="15.75">
      <c r="B26" s="1"/>
      <c r="C26" s="4"/>
      <c r="D26" s="1"/>
      <c r="E26" s="1"/>
      <c r="F26" s="1"/>
      <c r="G26" s="1"/>
      <c r="H26" s="1"/>
      <c r="I26" s="1"/>
    </row>
    <row r="27" spans="2:9" ht="15.75">
      <c r="B27" s="1"/>
      <c r="C27" s="4"/>
      <c r="D27" s="1"/>
      <c r="E27" s="1"/>
      <c r="F27" s="1"/>
      <c r="G27" s="1"/>
      <c r="H27" s="1"/>
      <c r="I27" s="1"/>
    </row>
    <row r="28" spans="2:9" ht="15.75">
      <c r="B28" s="1"/>
      <c r="C28" s="4"/>
      <c r="D28" s="1"/>
      <c r="E28" s="1"/>
      <c r="F28" s="1"/>
      <c r="G28" s="1"/>
      <c r="H28" s="1"/>
      <c r="I28" s="1"/>
    </row>
    <row r="29" spans="2:9" ht="15.75">
      <c r="B29" s="1"/>
      <c r="C29" s="1"/>
      <c r="D29" s="1"/>
      <c r="E29" s="1"/>
      <c r="F29" s="1"/>
      <c r="G29" s="1"/>
      <c r="H29" s="1"/>
      <c r="I29" s="1"/>
    </row>
    <row r="30" spans="2:9" ht="15.75">
      <c r="B30" s="1"/>
      <c r="C30" s="4"/>
      <c r="D30" s="1"/>
      <c r="E30" s="1"/>
      <c r="F30" s="1"/>
      <c r="G30" s="1"/>
      <c r="H30" s="1"/>
      <c r="I30" s="1"/>
    </row>
    <row r="31" spans="2:9" ht="15.75">
      <c r="B31" s="1"/>
      <c r="C31" s="1"/>
      <c r="D31" s="1"/>
      <c r="E31" s="1"/>
      <c r="F31" s="1"/>
      <c r="G31" s="1"/>
      <c r="H31" s="1"/>
      <c r="I31" s="1"/>
    </row>
    <row r="32" spans="2:9" ht="15.75">
      <c r="B32" s="1"/>
      <c r="C32" s="1"/>
      <c r="D32" s="1"/>
      <c r="E32" s="1"/>
      <c r="F32" s="1"/>
      <c r="G32" s="1"/>
      <c r="H32" s="1"/>
      <c r="I32" s="1"/>
    </row>
    <row r="33" spans="2:9" ht="15.75">
      <c r="B33" s="1"/>
      <c r="C33" s="1"/>
      <c r="D33" s="1"/>
      <c r="E33" s="1"/>
      <c r="F33" s="1"/>
      <c r="G33" s="1"/>
      <c r="H33" s="1"/>
      <c r="I33" s="1"/>
    </row>
    <row r="34" spans="2:9" ht="15.75">
      <c r="B34" s="1"/>
      <c r="C34" s="1"/>
      <c r="D34" s="1"/>
      <c r="E34" s="1"/>
      <c r="F34" s="1"/>
      <c r="G34" s="1"/>
      <c r="H34" s="1"/>
      <c r="I34" s="1"/>
    </row>
  </sheetData>
  <sheetProtection password="D19D" sheet="1" objects="1" scenarios="1"/>
  <protectedRanges>
    <protectedRange sqref="C6" name="Intervalo1"/>
  </protectedRanges>
  <mergeCells count="2">
    <mergeCell ref="B2:E2"/>
    <mergeCell ref="B13:E14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B1:M27"/>
  <sheetViews>
    <sheetView workbookViewId="0">
      <selection activeCell="C5" sqref="C5"/>
    </sheetView>
  </sheetViews>
  <sheetFormatPr defaultRowHeight="15"/>
  <cols>
    <col min="2" max="2" width="48.42578125" customWidth="1"/>
    <col min="4" max="4" width="15.28515625" customWidth="1"/>
    <col min="5" max="5" width="16.42578125" customWidth="1"/>
    <col min="6" max="6" width="19.140625" customWidth="1"/>
  </cols>
  <sheetData>
    <row r="1" spans="2:13" ht="81" customHeight="1"/>
    <row r="2" spans="2:13" ht="15.75">
      <c r="B2" s="18" t="s">
        <v>20</v>
      </c>
      <c r="C2" s="18"/>
      <c r="D2" s="18"/>
      <c r="E2" s="18"/>
    </row>
    <row r="3" spans="2:13" ht="15.75">
      <c r="B3" s="9"/>
      <c r="C3" s="9"/>
      <c r="D3" s="9"/>
      <c r="E3" s="9"/>
      <c r="F3" s="9"/>
      <c r="G3" s="6"/>
      <c r="H3" s="6"/>
    </row>
    <row r="4" spans="2:13" ht="15.75">
      <c r="B4" s="9"/>
      <c r="C4" s="9"/>
      <c r="D4" s="9"/>
      <c r="E4" s="9"/>
      <c r="F4" s="9"/>
      <c r="G4" s="6"/>
      <c r="H4" s="6"/>
    </row>
    <row r="5" spans="2:13" ht="15.75">
      <c r="B5" s="1" t="s">
        <v>13</v>
      </c>
      <c r="C5" s="7">
        <v>1</v>
      </c>
      <c r="D5" s="1" t="s">
        <v>21</v>
      </c>
      <c r="E5" s="1"/>
      <c r="F5" s="1"/>
      <c r="G5" s="1"/>
      <c r="H5" s="1"/>
      <c r="I5" s="1"/>
      <c r="J5" s="1"/>
      <c r="K5" s="1"/>
      <c r="L5" s="1"/>
      <c r="M5" s="1"/>
    </row>
    <row r="6" spans="2:13" ht="15.75">
      <c r="B6" s="1" t="s">
        <v>14</v>
      </c>
      <c r="C6" s="7">
        <v>1.5</v>
      </c>
      <c r="D6" s="1" t="s">
        <v>9</v>
      </c>
      <c r="E6" s="1"/>
      <c r="F6" s="1"/>
      <c r="G6" s="1"/>
      <c r="H6" s="1"/>
      <c r="I6" s="1"/>
      <c r="J6" s="1"/>
      <c r="K6" s="1"/>
      <c r="L6" s="1"/>
      <c r="M6" s="1"/>
    </row>
    <row r="7" spans="2:13" ht="15.75">
      <c r="B7" s="1" t="s">
        <v>18</v>
      </c>
      <c r="C7" s="1">
        <f>ROUNDDOWN((((C5*C6*Calculos!B9)/Calculos!B10)/Calculos!G11),2)</f>
        <v>73.34</v>
      </c>
      <c r="D7" s="1" t="s">
        <v>17</v>
      </c>
      <c r="E7" s="1"/>
      <c r="F7" s="1"/>
      <c r="G7" s="1"/>
      <c r="H7" s="1"/>
      <c r="I7" s="1"/>
      <c r="J7" s="1"/>
      <c r="K7" s="1"/>
      <c r="L7" s="1"/>
      <c r="M7" s="1"/>
    </row>
    <row r="8" spans="2:13" ht="15.7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</row>
    <row r="9" spans="2:13" ht="15.75">
      <c r="B9" s="5" t="s">
        <v>12</v>
      </c>
      <c r="C9" s="2">
        <f>(Calculos!$B$3*   ((C5*Calculos!B9)/Calculos!B10)      )/Calculos!$B$9</f>
        <v>120</v>
      </c>
      <c r="D9" s="1" t="s">
        <v>11</v>
      </c>
      <c r="E9" s="1" t="str">
        <f>"+/-"&amp;(C9/12) &amp;" carrinhos"</f>
        <v>+/-10 carrinhos</v>
      </c>
      <c r="F9" s="1"/>
      <c r="G9" s="1"/>
      <c r="H9" s="1"/>
      <c r="I9" s="1"/>
      <c r="J9" s="1"/>
      <c r="K9" s="1"/>
      <c r="L9" s="1"/>
      <c r="M9" s="1"/>
    </row>
    <row r="10" spans="2:13" ht="15.75">
      <c r="B10" s="1"/>
      <c r="C10" s="2">
        <f>ROUNDUP((Calculos!$B$4*((C5*Calculos!B9)/Calculos!B10))/Calculos!$B$9,1)</f>
        <v>83.399999999999991</v>
      </c>
      <c r="D10" s="1" t="s">
        <v>2</v>
      </c>
      <c r="E10" s="1"/>
      <c r="F10" s="1"/>
      <c r="G10" s="1"/>
      <c r="H10" s="1"/>
      <c r="I10" s="1"/>
      <c r="J10" s="1"/>
      <c r="K10" s="1"/>
      <c r="L10" s="1"/>
      <c r="M10" s="1"/>
    </row>
    <row r="11" spans="2:13" ht="15.75">
      <c r="B11" s="1"/>
      <c r="C11" s="2">
        <f>ROUNDUP((Calculos!$B$5*((C5*Calculos!B9)/Calculos!B10))/Calculos!$B$9,1)</f>
        <v>100</v>
      </c>
      <c r="D11" s="1" t="s">
        <v>3</v>
      </c>
      <c r="E11" s="1"/>
      <c r="F11" s="1"/>
      <c r="G11" s="1"/>
      <c r="H11" s="1"/>
      <c r="I11" s="1"/>
      <c r="J11" s="1"/>
      <c r="K11" s="1"/>
      <c r="L11" s="1"/>
      <c r="M11" s="1"/>
    </row>
    <row r="12" spans="2:13" ht="15.75">
      <c r="B12" s="1"/>
      <c r="C12" s="2">
        <f>ROUNDUP((Calculos!$B$6*((C5*Calculos!B9)/Calculos!B10))/Calculos!$B$9,1)</f>
        <v>1.4000000000000001</v>
      </c>
      <c r="D12" s="1" t="s">
        <v>4</v>
      </c>
      <c r="E12" s="1"/>
      <c r="F12" s="1"/>
      <c r="G12" s="1"/>
      <c r="H12" s="1"/>
      <c r="I12" s="1"/>
      <c r="J12" s="1"/>
      <c r="K12" s="1"/>
      <c r="L12" s="1"/>
      <c r="M12" s="1"/>
    </row>
    <row r="13" spans="2:13" ht="15.75"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</row>
    <row r="14" spans="2:13" ht="15.75"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</row>
    <row r="15" spans="2:13" ht="15.75"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</row>
    <row r="16" spans="2:13" ht="15.75"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</row>
    <row r="17" spans="2:13" ht="15.75"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</row>
    <row r="18" spans="2:13" ht="15.75"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</row>
    <row r="19" spans="2:13" ht="15.75"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</row>
    <row r="20" spans="2:13" ht="15.7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</row>
    <row r="21" spans="2:13" ht="15.75"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</row>
    <row r="22" spans="2:13" ht="15.75"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</row>
    <row r="23" spans="2:13" ht="15.75"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2:13" ht="15.7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  <row r="25" spans="2:13" ht="15.75"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  <row r="26" spans="2:13" ht="15.75"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</row>
    <row r="27" spans="2:13" ht="15.75"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</row>
  </sheetData>
  <sheetProtection password="D19D" sheet="1" objects="1" scenarios="1"/>
  <protectedRanges>
    <protectedRange sqref="C5:C6" name="Intervalo1"/>
  </protectedRanges>
  <mergeCells count="1">
    <mergeCell ref="B2:E2"/>
  </mergeCells>
  <pageMargins left="0.511811024" right="0.511811024" top="0.78740157499999996" bottom="0.78740157499999996" header="0.31496062000000002" footer="0.31496062000000002"/>
  <pageSetup paperSize="9" orientation="portrait" horizontalDpi="300" verticalDpi="30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B2:H14"/>
  <sheetViews>
    <sheetView workbookViewId="0">
      <selection activeCell="G11" sqref="G11"/>
    </sheetView>
  </sheetViews>
  <sheetFormatPr defaultRowHeight="15"/>
  <sheetData>
    <row r="2" spans="2:8">
      <c r="B2" t="s">
        <v>7</v>
      </c>
    </row>
    <row r="3" spans="2:8">
      <c r="B3">
        <v>36</v>
      </c>
      <c r="C3" t="s">
        <v>0</v>
      </c>
      <c r="E3" t="s">
        <v>1</v>
      </c>
    </row>
    <row r="4" spans="2:8">
      <c r="B4">
        <v>25</v>
      </c>
      <c r="C4" t="s">
        <v>2</v>
      </c>
    </row>
    <row r="5" spans="2:8">
      <c r="B5">
        <v>30</v>
      </c>
      <c r="C5" t="s">
        <v>3</v>
      </c>
    </row>
    <row r="6" spans="2:8">
      <c r="B6">
        <v>0.4</v>
      </c>
      <c r="C6" t="s">
        <v>4</v>
      </c>
    </row>
    <row r="8" spans="2:8">
      <c r="H8">
        <f>20/1.5</f>
        <v>13.333333333333334</v>
      </c>
    </row>
    <row r="9" spans="2:8">
      <c r="B9">
        <v>300</v>
      </c>
      <c r="C9" t="s">
        <v>5</v>
      </c>
    </row>
    <row r="10" spans="2:8">
      <c r="B10">
        <f>B9/1000</f>
        <v>0.3</v>
      </c>
      <c r="C10" t="s">
        <v>6</v>
      </c>
      <c r="F10" t="s">
        <v>22</v>
      </c>
      <c r="G10">
        <v>13.635</v>
      </c>
      <c r="H10">
        <v>12.135</v>
      </c>
    </row>
    <row r="11" spans="2:8">
      <c r="B11">
        <v>1.5</v>
      </c>
      <c r="C11" t="s">
        <v>9</v>
      </c>
      <c r="F11" t="s">
        <v>10</v>
      </c>
      <c r="G11">
        <f>G10*Rendimento!C6</f>
        <v>20.452500000000001</v>
      </c>
      <c r="H11">
        <f>G11/1.5</f>
        <v>13.635</v>
      </c>
    </row>
    <row r="12" spans="2:8">
      <c r="B12">
        <v>50</v>
      </c>
      <c r="C12" t="s">
        <v>8</v>
      </c>
    </row>
    <row r="14" spans="2:8">
      <c r="G14">
        <f>ROUNDDOWN((((Volume!C5*Volume!C6*Calculos!B9)/Calculos!B10)/Calculos!G11),2)</f>
        <v>73.34</v>
      </c>
    </row>
  </sheetData>
  <sheetProtection password="D19D" sheet="1" objects="1" scenarios="1"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3</vt:i4>
      </vt:variant>
    </vt:vector>
  </HeadingPairs>
  <TitlesOfParts>
    <vt:vector size="7" baseType="lpstr">
      <vt:lpstr>Apurando lucros</vt:lpstr>
      <vt:lpstr>Rendimento</vt:lpstr>
      <vt:lpstr>Volume</vt:lpstr>
      <vt:lpstr>Calculos</vt:lpstr>
      <vt:lpstr>'Apurando lucros'!Area_de_impressao</vt:lpstr>
      <vt:lpstr>Rendimento!Area_de_impressao</vt:lpstr>
      <vt:lpstr>Volume!Area_de_impressao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Fittipaldi</dc:creator>
  <cp:lastModifiedBy>Fittipaldi</cp:lastModifiedBy>
  <dcterms:created xsi:type="dcterms:W3CDTF">2013-08-19T21:50:53Z</dcterms:created>
  <dcterms:modified xsi:type="dcterms:W3CDTF">2013-08-24T19:22:15Z</dcterms:modified>
</cp:coreProperties>
</file>